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<sst xmlns="http://schemas.openxmlformats.org/spreadsheetml/2006/main" count="14" uniqueCount="14">
  <si>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Program</t>
  </si>
  <si>
    <t>Input</t>
  </si>
  <si>
    <t xml:space="preserve">SPICE </t>
  </si>
  <si>
    <t>Results</t>
  </si>
  <si>
    <t>Constants</t>
  </si>
  <si>
    <t>iteration</t>
  </si>
  <si>
    <t>f guess</t>
  </si>
  <si>
    <t>q guess</t>
  </si>
  <si>
    <t>fmult</t>
  </si>
  <si>
    <t>qmult</t>
  </si>
  <si>
    <t>pole real</t>
  </si>
  <si>
    <t>pole imag</t>
  </si>
  <si>
    <t>f result</t>
  </si>
  <si>
    <t>q result</t>
  </si>
</sst>
</file>

<file path=xl/styles.xml><?xml version="1.0" encoding="utf-8"?>
<styleSheet xmlns="http://schemas.openxmlformats.org/spreadsheetml/2006/main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$#,##0.0_);($#,##0.0\)"/>
    <numFmt numFmtId="178" formatCode="$#,##0.000_);($#,##0.000\)"/>
    <numFmt numFmtId="179" formatCode="$#,##0.0000_);($#,##0.0000\)"/>
    <numFmt numFmtId="180" formatCode="$#,##0.00000_);($#,##0.00000\)"/>
    <numFmt numFmtId="181" formatCode="$#,##0.000000_);($#,##0.000000\)"/>
    <numFmt numFmtId="182" formatCode="$#,##0.0000000_);($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d\-mmm\-yy"/>
    <numFmt numFmtId="196" formatCode="mmmm d, yyyy"/>
    <numFmt numFmtId="197" formatCode="m/d"/>
    <numFmt numFmtId="198" formatCode="m/yy"/>
    <numFmt numFmtId="199" formatCode="mmmm, yyyy"/>
    <numFmt numFmtId="200" formatCode="mmmm dd"/>
    <numFmt numFmtId="201" formatCode="mmm"/>
    <numFmt numFmtId="202" formatCode="mmmm"/>
    <numFmt numFmtId="203" formatCode="dd"/>
    <numFmt numFmtId="204" formatCode="dddd"/>
    <numFmt numFmtId="205" formatCode="yy"/>
    <numFmt numFmtId="206" formatCode="yyyy"/>
    <numFmt numFmtId="207" formatCode="00"/>
    <numFmt numFmtId="208" formatCode="000"/>
    <numFmt numFmtId="209" formatCode="0000"/>
    <numFmt numFmtId="210" formatCode="00000"/>
    <numFmt numFmtId="211" formatCode="000000"/>
    <numFmt numFmtId="212" formatCode="0000000"/>
    <numFmt numFmtId="213" formatCode="00000000"/>
    <numFmt numFmtId="214" formatCode="#\ ?/2"/>
    <numFmt numFmtId="215" formatCode="#\ ?/3"/>
    <numFmt numFmtId="216" formatCode="#\ ?/4"/>
    <numFmt numFmtId="217" formatCode="#\ ?/8"/>
    <numFmt numFmtId="218" formatCode="#\ ?/10"/>
    <numFmt numFmtId="219" formatCode="#\ ?/16"/>
    <numFmt numFmtId="220" formatCode="#\ ?/32"/>
    <numFmt numFmtId="221" formatCode="#\ ?/100"/>
    <numFmt numFmtId="222" formatCode="$#,##0.0_);[Red]\($#,##0.0\)"/>
    <numFmt numFmtId="223" formatCode="$#,##0.000_);[Red]\($#,##0.000\)"/>
    <numFmt numFmtId="224" formatCode="$#,##0.0000_);[Red]\($#,##0.0000\)"/>
    <numFmt numFmtId="225" formatCode="$#,##0.00000_);[Red]\($#,##0.00000\)"/>
    <numFmt numFmtId="226" formatCode="$#,##0.000000_);[Red]\($#,##0.000000\)"/>
    <numFmt numFmtId="227" formatCode="$#,##0.0000000_);[Red]\($#,##0.0000000\)"/>
    <numFmt numFmtId="228" formatCode="#,##0.0_);[Red]\(#,##0.0\)"/>
    <numFmt numFmtId="229" formatCode="#,##0.000_);[Red]\(#,##0.000\)"/>
    <numFmt numFmtId="230" formatCode="#,##0.0000_);[Red]\(#,##0.0000\)"/>
    <numFmt numFmtId="231" formatCode="#,##0.00000_);[Red]\(#,##0.00000\)"/>
    <numFmt numFmtId="232" formatCode="#,##0.000000_);[Red]\(#,##0.000000\)"/>
    <numFmt numFmtId="233" formatCode="#,##0.0000000_);[Red]\(#,##0.0000000\)"/>
    <numFmt numFmtId="234" formatCode="#\ ??/???"/>
    <numFmt numFmtId="235" formatCode="€#,##0_);(€#,##0\)"/>
    <numFmt numFmtId="236" formatCode="€#,##0.0_);(€#,##0.0\)"/>
    <numFmt numFmtId="237" formatCode="€#,##0.00_);(€#,##0.00\)"/>
    <numFmt numFmtId="238" formatCode="€#,##0.000_);(€#,##0.000\)"/>
    <numFmt numFmtId="239" formatCode="€#,##0.0000_);(€#,##0.0000\)"/>
    <numFmt numFmtId="240" formatCode="€#,##0.00000_);(€#,##0.00000\)"/>
    <numFmt numFmtId="241" formatCode="€#,##0.000000_);(€#,##0.000000\)"/>
    <numFmt numFmtId="242" formatCode="€#,##0.0000000_);(€#,##0.0000000\)"/>
    <numFmt numFmtId="243" formatCode="€#,##0_);[Red]\(€#,##0\)"/>
    <numFmt numFmtId="244" formatCode="€#,##0.0_);[Red]\(€#,##0.0\)"/>
    <numFmt numFmtId="245" formatCode="€#,##0.00_);[Red]\(€#,##0.00\)"/>
    <numFmt numFmtId="246" formatCode="€#,##0.000_);[Red]\(€#,##0.000\)"/>
    <numFmt numFmtId="247" formatCode="€#,##0.0000_);[Red]\(€#,##0.0000\)"/>
    <numFmt numFmtId="248" formatCode="€#,##0.00000_);[Red]\(€#,##0.00000\)"/>
    <numFmt numFmtId="249" formatCode="€#,##0.000000_);[Red]\(€#,##0.000000\)"/>
    <numFmt numFmtId="250" formatCode="€#,##0.0000000_);[Red]\(€#,##0.000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defaultGridColor="0" colorId="0" workbookViewId="0" topLeftCell="A1">
      <selection activeCell="E13" sqref="E13"/>
    </sheetView>
  </sheetViews>
  <sheetFormatPr defaultColWidth="11.421875" defaultRowHeight="12.75"/>
  <cols>
    <col min="1" max="1" width="8.00390625" style="2" customWidth="1"/>
    <col min="2" max="5" width="13.00390625" style="2" customWidth="1"/>
    <col min="7" max="10" width="13.00390625" style="2" customWidth="1"/>
    <col min="11" max="12" width="9.00390625" style="2" customWidth="1"/>
  </cols>
  <sheetData>
    <row r="1" spans="2:11" ht="12.75">
      <c r="B1" s="2" t="s">
        <v>0</v>
      </c>
      <c r="C1" s="2" t="s">
        <v>1</v>
      </c>
      <c r="F1" s="2"/>
      <c r="G1" s="2" t="s">
        <v>2</v>
      </c>
      <c r="H1" s="2" t="s">
        <v>3</v>
      </c>
      <c r="K1" s="2" t="s">
        <v>4</v>
      </c>
    </row>
    <row r="2" ht="12.75">
      <c r="F2" s="2"/>
    </row>
    <row r="3" spans="1:10" ht="12.7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/>
      <c r="G3" s="2" t="s">
        <v>10</v>
      </c>
      <c r="H3" s="2" t="s">
        <v>11</v>
      </c>
      <c r="I3" s="2" t="s">
        <v>12</v>
      </c>
      <c r="J3" s="2" t="s">
        <v>13</v>
      </c>
    </row>
    <row r="4" spans="1:12" ht="12.75">
      <c r="A4" s="2">
        <f>A3+1</f>
        <v>1</v>
      </c>
      <c r="B4" s="2">
        <v>22.2715</v>
      </c>
      <c r="C4" s="2">
        <v>4.39016</v>
      </c>
      <c r="D4" s="2">
        <f>B4/K4</f>
        <v>1</v>
      </c>
      <c r="E4" s="2">
        <f>C4/L4</f>
        <v>1</v>
      </c>
      <c r="F4" s="2"/>
      <c r="G4" s="2">
        <v>-16.16124</v>
      </c>
      <c r="H4" s="2">
        <v>138.9736</v>
      </c>
      <c r="I4" s="2">
        <f>SQRT((G4*G4)+(H4*H4))/2/PI()</f>
        <v>22.267390313073427</v>
      </c>
      <c r="J4" s="2">
        <f>-SQRT((G4*G4)+(H4*H4))/2/G4</f>
        <v>4.328570692729518</v>
      </c>
      <c r="K4" s="2">
        <f>B4</f>
        <v>22.2715</v>
      </c>
      <c r="L4" s="2">
        <f>C4</f>
        <v>4.39016</v>
      </c>
    </row>
    <row r="5" spans="1:12" ht="12.75">
      <c r="A5" s="2">
        <f>A4+1</f>
        <v>2</v>
      </c>
      <c r="B5" s="2">
        <f>B4*K5/I4</f>
        <v>22.275610445413598</v>
      </c>
      <c r="C5" s="2">
        <f>C4*L5/J4</f>
        <v>4.4526256341320085</v>
      </c>
      <c r="D5" s="2">
        <f>B5/K5</f>
        <v>1.000184560780082</v>
      </c>
      <c r="E5" s="2">
        <f>C5/L5</f>
        <v>1.014228555253569</v>
      </c>
      <c r="F5" s="2"/>
      <c r="G5" s="2">
        <v>-15.94081</v>
      </c>
      <c r="H5" s="2">
        <v>139.0254</v>
      </c>
      <c r="I5" s="2">
        <f>SQRT((G5*G5)+(H5*H5))/2/PI()</f>
        <v>22.271555688945273</v>
      </c>
      <c r="J5" s="2">
        <f>-SQRT((G5*G5)+(H5*H5))/2/G5</f>
        <v>4.389247204904043</v>
      </c>
      <c r="K5" s="2">
        <f>K4</f>
        <v>22.2715</v>
      </c>
      <c r="L5" s="2">
        <f>L4</f>
        <v>4.39016</v>
      </c>
    </row>
    <row r="6" spans="1:12" s="2" customFormat="1" ht="12.75">
      <c r="A6" s="2">
        <f>A5+1</f>
        <v>3</v>
      </c>
      <c r="B6" s="2">
        <f>B5*K6/I5</f>
        <v>22.2755547463296</v>
      </c>
      <c r="C6" s="2">
        <f>C5*L6/J5</f>
        <v>4.453551609510754</v>
      </c>
      <c r="D6" s="2">
        <f>B6/K6</f>
        <v>1.0001820598670768</v>
      </c>
      <c r="E6" s="2">
        <f>C6/L6</f>
        <v>1.0144394758985444</v>
      </c>
      <c r="G6" s="2">
        <v>-15.9375</v>
      </c>
      <c r="H6" s="2">
        <v>139.0255</v>
      </c>
      <c r="I6" s="2">
        <f>SQRT((G6*G6)+(H6*H6))/2/PI()</f>
        <v>22.27151149641384</v>
      </c>
      <c r="J6" s="2">
        <f>-SQRT((G6*G6)+(H6*H6))/2/G6</f>
        <v>4.390150080092508</v>
      </c>
      <c r="K6" s="2">
        <f>K5</f>
        <v>22.2715</v>
      </c>
      <c r="L6" s="2">
        <f>L5</f>
        <v>4.39016</v>
      </c>
    </row>
    <row r="7" spans="1:12" s="2" customFormat="1" ht="12.75">
      <c r="A7" s="2">
        <f>A6+1</f>
        <v>4</v>
      </c>
      <c r="B7" s="2">
        <f>B6*K7/I6</f>
        <v>22.275543247828658</v>
      </c>
      <c r="C7" s="2">
        <f>C6*L7/J6</f>
        <v>4.45356167267925</v>
      </c>
      <c r="D7" s="2">
        <f>B7/K7</f>
        <v>1.0001815435794024</v>
      </c>
      <c r="E7" s="2">
        <f>C7/L7</f>
        <v>1.0144417681085085</v>
      </c>
      <c r="G7" s="2">
        <v>-15.93745</v>
      </c>
      <c r="H7" s="2">
        <v>139.0254</v>
      </c>
      <c r="I7" s="2">
        <f>SQRT((G7*G7)+(H7*H7))/2/PI()</f>
        <v>22.27149477816073</v>
      </c>
      <c r="J7" s="2">
        <f>-SQRT((G7*G7)+(H7*H7))/2/G7</f>
        <v>4.390160557650891</v>
      </c>
      <c r="K7" s="2">
        <f>K6</f>
        <v>22.2715</v>
      </c>
      <c r="L7" s="2">
        <f>L6</f>
        <v>4.39016</v>
      </c>
    </row>
    <row r="8" spans="1:12" ht="12.75">
      <c r="A8" s="2">
        <f>A7+1</f>
        <v>5</v>
      </c>
      <c r="B8" s="2">
        <f>B7*K8/I7</f>
        <v>22.275548470617142</v>
      </c>
      <c r="C8" s="2">
        <f>C7*L8/J7</f>
        <v>4.453561106974965</v>
      </c>
      <c r="D8" s="2">
        <f>B8/K8</f>
        <v>1.0001817780848683</v>
      </c>
      <c r="E8" s="2">
        <f>C8/L8</f>
        <v>1.0144416392511812</v>
      </c>
      <c r="F8" s="2"/>
      <c r="G8" s="2">
        <v>-15.93745</v>
      </c>
      <c r="H8" s="2">
        <v>139.0254</v>
      </c>
      <c r="I8" s="2">
        <f>SQRT((G8*G8)+(H8*H8))/2/PI()</f>
        <v>22.27149477816073</v>
      </c>
      <c r="J8" s="2">
        <f>-SQRT((G8*G8)+(H8*H8))/2/G8</f>
        <v>4.390160557650891</v>
      </c>
      <c r="K8" s="2">
        <f>K7</f>
        <v>22.2715</v>
      </c>
      <c r="L8" s="2">
        <f>L7</f>
        <v>4.39016</v>
      </c>
    </row>
    <row r="9" ht="12.75">
      <c r="F9" s="2"/>
    </row>
    <row r="10" ht="12.75">
      <c r="F10" s="2"/>
    </row>
    <row r="11" ht="12.75">
      <c r="F11" s="2"/>
    </row>
  </sheetData>
  <sheetProtection/>
  <printOptions/>
  <pageMargins left="1.25" right="1.25" top="1" bottom="1" header="0.5" footer="0.7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E13" sqref="E13"/>
    </sheetView>
  </sheetViews>
  <sheetFormatPr defaultColWidth="11.421875" defaultRowHeight="12.75"/>
  <cols>
    <col min="1" max="1" width="8.00390625" style="2" customWidth="1"/>
    <col min="2" max="5" width="13.00390625" style="2" customWidth="1"/>
    <col min="7" max="10" width="13.00390625" style="2" customWidth="1"/>
    <col min="11" max="12" width="9.00390625" style="2" customWidth="1"/>
  </cols>
  <sheetData/>
  <sheetProtection/>
  <printOptions/>
  <pageMargins left="1.25" right="1.25" top="1" bottom="1" header="0.5" footer="0.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E13" sqref="E13"/>
    </sheetView>
  </sheetViews>
  <sheetFormatPr defaultColWidth="11.421875" defaultRowHeight="12.75"/>
  <cols>
    <col min="1" max="1" width="8.00390625" style="2" customWidth="1"/>
    <col min="2" max="5" width="13.00390625" style="2" customWidth="1"/>
    <col min="7" max="10" width="13.00390625" style="2" customWidth="1"/>
    <col min="11" max="12" width="9.00390625" style="2" customWidth="1"/>
  </cols>
  <sheetData/>
  <sheetProtection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